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J:\!!! Синяк\Лойко\ОТ\сайт\Госзакупки, 10.08.2022\"/>
    </mc:Choice>
  </mc:AlternateContent>
  <xr:revisionPtr revIDLastSave="0" documentId="8_{EEDCF276-F8DC-439D-A3B0-F6B1ACCD14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27.01.01  " sheetId="1" r:id="rId1"/>
  </sheets>
  <definedNames>
    <definedName name="_xlnm.Print_Titles" localSheetId="0">'F27.01.01  '!$14:$17</definedName>
    <definedName name="_xlnm.Print_Area" localSheetId="0">'F27.01.01  '!$A$1:$L$75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C21" i="1"/>
  <c r="C20" i="1"/>
  <c r="C42" i="1" l="1"/>
  <c r="C45" i="1"/>
  <c r="C30" i="1"/>
  <c r="C33" i="1"/>
  <c r="C27" i="1"/>
  <c r="D23" i="1"/>
  <c r="F23" i="1"/>
  <c r="G23" i="1"/>
  <c r="H23" i="1"/>
  <c r="G24" i="1"/>
  <c r="C24" i="1" s="1"/>
  <c r="D25" i="1"/>
  <c r="C25" i="1" s="1"/>
  <c r="F25" i="1"/>
  <c r="G25" i="1"/>
  <c r="H25" i="1"/>
  <c r="G26" i="1"/>
  <c r="C26" i="1" s="1"/>
  <c r="G28" i="1"/>
  <c r="H28" i="1"/>
  <c r="D29" i="1"/>
  <c r="F29" i="1"/>
  <c r="G29" i="1"/>
  <c r="H29" i="1"/>
  <c r="D31" i="1"/>
  <c r="C31" i="1" s="1"/>
  <c r="F31" i="1"/>
  <c r="G31" i="1"/>
  <c r="H31" i="1"/>
  <c r="G32" i="1"/>
  <c r="C32" i="1" s="1"/>
  <c r="G34" i="1"/>
  <c r="C34" i="1" s="1"/>
  <c r="H34" i="1"/>
  <c r="D41" i="1"/>
  <c r="C41" i="1" s="1"/>
  <c r="F41" i="1"/>
  <c r="G41" i="1"/>
  <c r="H41" i="1"/>
  <c r="D43" i="1"/>
  <c r="F43" i="1"/>
  <c r="G43" i="1"/>
  <c r="H43" i="1"/>
  <c r="G44" i="1"/>
  <c r="C44" i="1" s="1"/>
  <c r="G46" i="1"/>
  <c r="C46" i="1" s="1"/>
  <c r="C65" i="1"/>
  <c r="C66" i="1"/>
  <c r="C67" i="1"/>
  <c r="C62" i="1"/>
  <c r="C63" i="1"/>
  <c r="C57" i="1"/>
  <c r="C58" i="1"/>
  <c r="C59" i="1"/>
  <c r="C60" i="1"/>
  <c r="C56" i="1"/>
  <c r="C50" i="1"/>
  <c r="C51" i="1"/>
  <c r="C52" i="1"/>
  <c r="C53" i="1"/>
  <c r="C54" i="1"/>
  <c r="C49" i="1"/>
  <c r="L57" i="1" l="1"/>
  <c r="C29" i="1"/>
  <c r="C43" i="1"/>
  <c r="C28" i="1"/>
  <c r="C23" i="1"/>
</calcChain>
</file>

<file path=xl/sharedStrings.xml><?xml version="1.0" encoding="utf-8"?>
<sst xmlns="http://schemas.openxmlformats.org/spreadsheetml/2006/main" count="177" uniqueCount="81">
  <si>
    <t>А</t>
  </si>
  <si>
    <t>Б</t>
  </si>
  <si>
    <t>Код формата ЕЭК</t>
  </si>
  <si>
    <t>Периодичность</t>
  </si>
  <si>
    <t>Срок предоставления</t>
  </si>
  <si>
    <t>Код страны</t>
  </si>
  <si>
    <t>Год</t>
  </si>
  <si>
    <t>Контактное лицо</t>
  </si>
  <si>
    <t>Электронная почта</t>
  </si>
  <si>
    <t>Телефон</t>
  </si>
  <si>
    <t>Евразийской экономической комиссии</t>
  </si>
  <si>
    <t xml:space="preserve">  УТВЕРЖДЕН </t>
  </si>
  <si>
    <t xml:space="preserve">Решением Коллегии </t>
  </si>
  <si>
    <t>Код строки</t>
  </si>
  <si>
    <t>Количество проведенных процедур закупок</t>
  </si>
  <si>
    <t>в том числе:</t>
  </si>
  <si>
    <t>биржевые торги</t>
  </si>
  <si>
    <t>закупки из одного источника либо у единственного поставщика (подрядчика, исполнителя), включая закупки без применения способов закупок</t>
  </si>
  <si>
    <t xml:space="preserve">иные способы закупки </t>
  </si>
  <si>
    <t>Сведения о государственных (муниципальных) закупках</t>
  </si>
  <si>
    <t>единиц</t>
  </si>
  <si>
    <t>1. Количественные характеристики процедур государственных (муниципальных) закупок</t>
  </si>
  <si>
    <t>Количество поданных потенциальными поставщиками (подрядчиками, исполнителями) заявок (предложений)</t>
  </si>
  <si>
    <t xml:space="preserve">   из Республики Беларусь</t>
  </si>
  <si>
    <t xml:space="preserve">   из Республики Казахстан</t>
  </si>
  <si>
    <t xml:space="preserve">   из Российской Федерации</t>
  </si>
  <si>
    <t>Количество заявок (предложений), не допущенных к определению поставщика (подрядчика, исполнителя) - победителя</t>
  </si>
  <si>
    <t>Количество отозванных потенциальными поставщиками (подрядчиками, исполнителями) заявок (предложений)</t>
  </si>
  <si>
    <t>Количество заявок (предложений) потенциальных поставщиков (подрядчиков, исполнителей), определенных поставщиками (подрядчиками, исполнителями ) - победителями</t>
  </si>
  <si>
    <t>2. Стоимостные характеристики процедур государственных (муниципальных) закупок</t>
  </si>
  <si>
    <t>Стоимость заключенных договоров (контрактов) о закупках</t>
  </si>
  <si>
    <t xml:space="preserve">   с участниками из Республики Казахстан</t>
  </si>
  <si>
    <t xml:space="preserve">   с участниками из Республики Беларусь</t>
  </si>
  <si>
    <t xml:space="preserve">   с участниками из Российской Федерации</t>
  </si>
  <si>
    <t xml:space="preserve">   бюджетные средства</t>
  </si>
  <si>
    <t xml:space="preserve">   иные средства</t>
  </si>
  <si>
    <t xml:space="preserve">   товары</t>
  </si>
  <si>
    <t xml:space="preserve">   работы и услуги</t>
  </si>
  <si>
    <t>Объем денежных средств, израсходованных на организацию и проведение государственных (муниципальных) закупок (товаров, услуг)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</si>
  <si>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</si>
  <si>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</si>
  <si>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</si>
  <si>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</si>
  <si>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</si>
  <si>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</si>
  <si>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</si>
  <si>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</si>
  <si>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</si>
  <si>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единиц национальной валюты</t>
  </si>
  <si>
    <t xml:space="preserve">   из Республики Армения</t>
  </si>
  <si>
    <t xml:space="preserve">   из Кыргызской Республики</t>
  </si>
  <si>
    <t xml:space="preserve">   с участниками из Республики Армения</t>
  </si>
  <si>
    <t xml:space="preserve">   с участниками из Кыргызской Республики </t>
  </si>
  <si>
    <t>10</t>
  </si>
  <si>
    <t>Всего процедур закупок (сумма граф с 02 по 10)</t>
  </si>
  <si>
    <t>открытый конкурс, всего</t>
  </si>
  <si>
    <t>в том числе предусматривающий</t>
  </si>
  <si>
    <t>запрос ценовых предложений (запрос котировок)</t>
  </si>
  <si>
    <t>двух-этапные процедуры</t>
  </si>
  <si>
    <t>открытый электрон-ный аукцион</t>
  </si>
  <si>
    <t>запрос предложе-ний</t>
  </si>
  <si>
    <t>F27.01.04</t>
  </si>
  <si>
    <t>квартальная</t>
  </si>
  <si>
    <t>предвари-тельный квалифика-ционный отбор</t>
  </si>
  <si>
    <t>Пояснения уполномоченного органа.</t>
  </si>
  <si>
    <t>из стр. 01 количество процедур закупок, которые не привели к заключению договора (контракта) о закупке</t>
  </si>
  <si>
    <t>Х</t>
  </si>
  <si>
    <t>из стр. 01 количество процедур закупок, которые  проведены в электронном формате</t>
  </si>
  <si>
    <t>11</t>
  </si>
  <si>
    <t>из стр. 28 по процедурам закупок, которые проведены в электронном формате</t>
  </si>
  <si>
    <t>7 рабочих дней после срока, установленного  национальным законодательством в сфере государственных закупок</t>
  </si>
  <si>
    <t>Примечание.   1. Формат предоставляется органом, уполномоченным в сфере государственных закупок.</t>
  </si>
  <si>
    <t xml:space="preserve">                       </t>
  </si>
  <si>
    <t>из стр. 28 по стране происхождения товаров (работ, услуг)</t>
  </si>
  <si>
    <t>из стр. 28 по источникам финансирования:</t>
  </si>
  <si>
    <t>из стр. 28 по виду предмета закупки:</t>
  </si>
  <si>
    <t xml:space="preserve">                          2. Строки 01-44 заполняются в целых числах.</t>
  </si>
  <si>
    <t>от 28 декабря 2021 г. № 184</t>
  </si>
  <si>
    <t>за январь - июнь 2022 г.</t>
  </si>
  <si>
    <t>112 (Республика Беларусь)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</si>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</sst>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101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/>
    <xf numFmtId="1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6" fillId="0" borderId="2" xfId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6" fillId="0" borderId="8" xfId="1" applyFont="1" applyFill="1" applyBorder="1" applyAlignment="1"/>
    <xf numFmtId="0" fontId="7" fillId="0" borderId="4" xfId="0" applyFont="1" applyFill="1" applyBorder="1" applyAlignment="1">
      <alignment horizontal="center" vertical="top" wrapText="1"/>
    </xf>
    <xf numFmtId="0" fontId="5" fillId="0" borderId="0" xfId="0" applyFont="1" applyFill="1"/>
    <xf numFmtId="0" fontId="7" fillId="0" borderId="0" xfId="0" applyFont="1" applyFill="1"/>
    <xf numFmtId="0" fontId="6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Continuous"/>
    </xf>
    <xf numFmtId="0" fontId="5" fillId="0" borderId="8" xfId="0" applyFont="1" applyFill="1" applyBorder="1" applyAlignment="1"/>
    <xf numFmtId="0" fontId="7" fillId="0" borderId="0" xfId="0" applyFont="1" applyFill="1" applyAlignment="1">
      <alignment wrapText="1"/>
    </xf>
    <xf numFmtId="0" fontId="7" fillId="0" borderId="4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7" fillId="0" borderId="4" xfId="0" applyNumberFormat="1" applyFont="1" applyFill="1" applyBorder="1"/>
    <xf numFmtId="3" fontId="10" fillId="0" borderId="4" xfId="0" applyNumberFormat="1" applyFont="1" applyFill="1" applyBorder="1" applyAlignment="1">
      <alignment horizontal="center"/>
    </xf>
    <xf numFmtId="3" fontId="10" fillId="0" borderId="4" xfId="0" applyNumberFormat="1" applyFont="1" applyFill="1" applyBorder="1"/>
    <xf numFmtId="3" fontId="10" fillId="0" borderId="11" xfId="0" applyNumberFormat="1" applyFont="1" applyFill="1" applyBorder="1" applyAlignment="1">
      <alignment horizontal="center"/>
    </xf>
    <xf numFmtId="3" fontId="10" fillId="0" borderId="11" xfId="0" applyNumberFormat="1" applyFont="1" applyFill="1" applyBorder="1"/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3" fontId="11" fillId="3" borderId="4" xfId="0" applyNumberFormat="1" applyFont="1" applyFill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3" fontId="12" fillId="3" borderId="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4" fontId="13" fillId="0" borderId="0" xfId="0" applyNumberFormat="1" applyFont="1"/>
    <xf numFmtId="3" fontId="7" fillId="0" borderId="0" xfId="0" applyNumberFormat="1" applyFont="1" applyFill="1"/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/>
    </xf>
    <xf numFmtId="0" fontId="6" fillId="0" borderId="8" xfId="1" applyFont="1" applyFill="1" applyBorder="1" applyAlignment="1"/>
    <xf numFmtId="0" fontId="6" fillId="0" borderId="10" xfId="1" applyFont="1" applyFill="1" applyBorder="1" applyAlignment="1"/>
    <xf numFmtId="16" fontId="6" fillId="0" borderId="8" xfId="0" applyNumberFormat="1" applyFont="1" applyFill="1" applyBorder="1" applyAlignment="1">
      <alignment vertical="top"/>
    </xf>
    <xf numFmtId="16" fontId="6" fillId="0" borderId="10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5" xfId="0" quotePrefix="1" applyFont="1" applyFill="1" applyBorder="1" applyAlignment="1">
      <alignment horizontal="left"/>
    </xf>
    <xf numFmtId="0" fontId="7" fillId="0" borderId="6" xfId="0" quotePrefix="1" applyFont="1" applyFill="1" applyBorder="1" applyAlignment="1">
      <alignment horizontal="left"/>
    </xf>
    <xf numFmtId="0" fontId="7" fillId="0" borderId="7" xfId="0" quotePrefix="1" applyFont="1" applyFill="1" applyBorder="1" applyAlignment="1">
      <alignment horizontal="left"/>
    </xf>
    <xf numFmtId="0" fontId="7" fillId="0" borderId="3" xfId="0" quotePrefix="1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left"/>
    </xf>
    <xf numFmtId="0" fontId="7" fillId="0" borderId="1" xfId="0" quotePrefix="1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/>
    </xf>
  </cellXfs>
  <cellStyles count="2">
    <cellStyle name="20% — акцент1" xfId="1" builtinId="30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"/>
  <sheetViews>
    <sheetView showGridLines="0" tabSelected="1" view="pageBreakPreview" topLeftCell="A19" zoomScale="115" zoomScaleNormal="100" zoomScaleSheetLayoutView="115" workbookViewId="0">
      <selection activeCell="B1" sqref="A1:L61"/>
    </sheetView>
  </sheetViews>
  <sheetFormatPr defaultRowHeight="12.75" x14ac:dyDescent="0.2"/>
  <cols>
    <col min="1" max="1" width="27.42578125" style="24" customWidth="1"/>
    <col min="2" max="2" width="6.140625" style="11" customWidth="1"/>
    <col min="3" max="3" width="12.28515625" style="11" customWidth="1"/>
    <col min="4" max="4" width="9.42578125" style="11" customWidth="1"/>
    <col min="5" max="5" width="9.85546875" style="11" customWidth="1"/>
    <col min="6" max="6" width="9.7109375" style="11" customWidth="1"/>
    <col min="7" max="7" width="11.5703125" style="11" customWidth="1"/>
    <col min="8" max="8" width="13.85546875" style="11" customWidth="1"/>
    <col min="9" max="9" width="9.42578125" style="11" customWidth="1"/>
    <col min="10" max="10" width="9.140625" style="11" customWidth="1"/>
    <col min="11" max="11" width="15.7109375" style="11" customWidth="1"/>
    <col min="12" max="12" width="8.28515625" style="11" customWidth="1"/>
    <col min="13" max="13" width="9.7109375" style="11" bestFit="1" customWidth="1"/>
    <col min="14" max="16384" width="9.140625" style="11"/>
  </cols>
  <sheetData>
    <row r="1" spans="1:12" ht="15.75" x14ac:dyDescent="0.25">
      <c r="A1" s="1"/>
      <c r="B1" s="2"/>
      <c r="C1" s="2"/>
      <c r="D1" s="3"/>
      <c r="E1" s="10"/>
      <c r="I1" s="44" t="s">
        <v>11</v>
      </c>
      <c r="J1" s="45"/>
      <c r="K1" s="45"/>
      <c r="L1" s="46"/>
    </row>
    <row r="2" spans="1:12" ht="15.75" x14ac:dyDescent="0.25">
      <c r="A2" s="1"/>
      <c r="B2" s="2"/>
      <c r="C2" s="2"/>
      <c r="D2" s="3"/>
      <c r="E2" s="10"/>
      <c r="I2" s="47" t="s">
        <v>12</v>
      </c>
      <c r="J2" s="48"/>
      <c r="K2" s="48"/>
      <c r="L2" s="49"/>
    </row>
    <row r="3" spans="1:12" ht="15.75" x14ac:dyDescent="0.25">
      <c r="A3" s="1"/>
      <c r="B3" s="2"/>
      <c r="C3" s="2"/>
      <c r="D3" s="3"/>
      <c r="E3" s="10"/>
      <c r="I3" s="47" t="s">
        <v>10</v>
      </c>
      <c r="J3" s="48"/>
      <c r="K3" s="48"/>
      <c r="L3" s="49"/>
    </row>
    <row r="4" spans="1:12" ht="15.75" x14ac:dyDescent="0.25">
      <c r="A4" s="1"/>
      <c r="B4" s="2"/>
      <c r="C4" s="2"/>
      <c r="D4" s="3"/>
      <c r="E4" s="10"/>
      <c r="I4" s="50" t="s">
        <v>77</v>
      </c>
      <c r="J4" s="51"/>
      <c r="K4" s="51"/>
      <c r="L4" s="52"/>
    </row>
    <row r="5" spans="1:12" ht="15.75" x14ac:dyDescent="0.25">
      <c r="A5" s="1"/>
      <c r="B5" s="2"/>
      <c r="C5" s="2"/>
      <c r="D5" s="3"/>
      <c r="E5" s="10"/>
      <c r="I5" s="7"/>
      <c r="J5" s="7"/>
      <c r="K5" s="7"/>
      <c r="L5" s="7"/>
    </row>
    <row r="6" spans="1:12" ht="15.75" x14ac:dyDescent="0.25">
      <c r="A6" s="53" t="s">
        <v>2</v>
      </c>
      <c r="B6" s="54"/>
      <c r="C6" s="64" t="s">
        <v>61</v>
      </c>
      <c r="D6" s="65"/>
      <c r="E6" s="65"/>
      <c r="F6" s="66"/>
      <c r="G6" s="10"/>
      <c r="H6" s="10"/>
    </row>
    <row r="7" spans="1:12" ht="15.75" customHeight="1" x14ac:dyDescent="0.25">
      <c r="A7" s="55" t="s">
        <v>3</v>
      </c>
      <c r="B7" s="56"/>
      <c r="C7" s="64" t="s">
        <v>62</v>
      </c>
      <c r="D7" s="65"/>
      <c r="E7" s="65"/>
      <c r="F7" s="66"/>
      <c r="G7" s="10"/>
      <c r="H7" s="10"/>
    </row>
    <row r="8" spans="1:12" ht="62.25" customHeight="1" x14ac:dyDescent="0.25">
      <c r="A8" s="57" t="s">
        <v>4</v>
      </c>
      <c r="B8" s="58"/>
      <c r="C8" s="80" t="s">
        <v>70</v>
      </c>
      <c r="D8" s="81"/>
      <c r="E8" s="81"/>
      <c r="F8" s="82"/>
      <c r="G8" s="10"/>
      <c r="H8" s="10"/>
    </row>
    <row r="9" spans="1:12" ht="15.75" x14ac:dyDescent="0.25">
      <c r="A9" s="53" t="s">
        <v>5</v>
      </c>
      <c r="B9" s="54"/>
      <c r="C9" s="64" t="s">
        <v>79</v>
      </c>
      <c r="D9" s="65"/>
      <c r="E9" s="65"/>
      <c r="F9" s="66"/>
      <c r="G9" s="10"/>
      <c r="H9" s="10"/>
    </row>
    <row r="10" spans="1:12" ht="15.75" x14ac:dyDescent="0.25">
      <c r="A10" s="53" t="s">
        <v>6</v>
      </c>
      <c r="B10" s="54"/>
      <c r="C10" s="83">
        <v>2022</v>
      </c>
      <c r="D10" s="84"/>
      <c r="E10" s="84"/>
      <c r="F10" s="85"/>
      <c r="G10" s="10"/>
      <c r="H10" s="10"/>
    </row>
    <row r="11" spans="1:12" ht="2.25" customHeight="1" x14ac:dyDescent="0.25">
      <c r="A11" s="12"/>
      <c r="B11" s="3"/>
      <c r="C11" s="3"/>
      <c r="D11" s="3"/>
      <c r="E11" s="3"/>
      <c r="F11" s="10"/>
      <c r="G11" s="10"/>
      <c r="H11" s="10"/>
    </row>
    <row r="12" spans="1:12" ht="15.75" x14ac:dyDescent="0.25">
      <c r="A12" s="70" t="s">
        <v>19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4.25" customHeight="1" x14ac:dyDescent="0.25">
      <c r="A13" s="71" t="s">
        <v>78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ht="14.25" customHeight="1" x14ac:dyDescent="0.2">
      <c r="A14" s="72"/>
      <c r="B14" s="59" t="s">
        <v>13</v>
      </c>
      <c r="C14" s="59" t="s">
        <v>54</v>
      </c>
      <c r="D14" s="100" t="s">
        <v>15</v>
      </c>
      <c r="E14" s="100"/>
      <c r="F14" s="100"/>
      <c r="G14" s="100"/>
      <c r="H14" s="100"/>
      <c r="I14" s="100"/>
      <c r="J14" s="100"/>
      <c r="K14" s="100"/>
      <c r="L14" s="100"/>
    </row>
    <row r="15" spans="1:12" ht="25.5" customHeight="1" x14ac:dyDescent="0.2">
      <c r="A15" s="73"/>
      <c r="B15" s="99"/>
      <c r="C15" s="99"/>
      <c r="D15" s="59" t="s">
        <v>55</v>
      </c>
      <c r="E15" s="75" t="s">
        <v>56</v>
      </c>
      <c r="F15" s="76"/>
      <c r="G15" s="69" t="s">
        <v>59</v>
      </c>
      <c r="H15" s="69" t="s">
        <v>57</v>
      </c>
      <c r="I15" s="59" t="s">
        <v>60</v>
      </c>
      <c r="J15" s="59" t="s">
        <v>16</v>
      </c>
      <c r="K15" s="59" t="s">
        <v>17</v>
      </c>
      <c r="L15" s="59" t="s">
        <v>18</v>
      </c>
    </row>
    <row r="16" spans="1:12" ht="92.25" customHeight="1" x14ac:dyDescent="0.2">
      <c r="A16" s="74"/>
      <c r="B16" s="60"/>
      <c r="C16" s="60"/>
      <c r="D16" s="60"/>
      <c r="E16" s="9" t="s">
        <v>58</v>
      </c>
      <c r="F16" s="9" t="s">
        <v>63</v>
      </c>
      <c r="G16" s="69"/>
      <c r="H16" s="69"/>
      <c r="I16" s="60"/>
      <c r="J16" s="60"/>
      <c r="K16" s="60"/>
      <c r="L16" s="60"/>
    </row>
    <row r="17" spans="1:12" ht="13.5" customHeight="1" x14ac:dyDescent="0.2">
      <c r="A17" s="13" t="s">
        <v>0</v>
      </c>
      <c r="B17" s="14" t="s">
        <v>1</v>
      </c>
      <c r="C17" s="4">
        <v>1</v>
      </c>
      <c r="D17" s="4">
        <v>2</v>
      </c>
      <c r="E17" s="4">
        <v>3</v>
      </c>
      <c r="F17" s="4">
        <v>4</v>
      </c>
      <c r="G17" s="4">
        <v>5</v>
      </c>
      <c r="H17" s="4">
        <v>6</v>
      </c>
      <c r="I17" s="4">
        <v>7</v>
      </c>
      <c r="J17" s="4">
        <v>8</v>
      </c>
      <c r="K17" s="5">
        <v>9</v>
      </c>
      <c r="L17" s="4">
        <v>10</v>
      </c>
    </row>
    <row r="18" spans="1:12" ht="13.5" customHeight="1" x14ac:dyDescent="0.25">
      <c r="A18" s="86" t="s">
        <v>21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1:12" ht="13.5" customHeight="1" x14ac:dyDescent="0.2">
      <c r="A19" s="43" t="s">
        <v>20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27" customHeight="1" x14ac:dyDescent="0.2">
      <c r="A20" s="15" t="s">
        <v>14</v>
      </c>
      <c r="B20" s="16" t="s">
        <v>39</v>
      </c>
      <c r="C20" s="26">
        <f>D20+G20+H20+J20+K20</f>
        <v>541075</v>
      </c>
      <c r="D20" s="26">
        <v>6505</v>
      </c>
      <c r="E20" s="26">
        <v>1</v>
      </c>
      <c r="F20" s="26">
        <v>2252</v>
      </c>
      <c r="G20" s="26">
        <v>142922</v>
      </c>
      <c r="H20" s="26">
        <v>82138</v>
      </c>
      <c r="I20" s="18"/>
      <c r="J20" s="26">
        <v>6611</v>
      </c>
      <c r="K20" s="26">
        <v>302899</v>
      </c>
      <c r="L20" s="18"/>
    </row>
    <row r="21" spans="1:12" ht="38.25" x14ac:dyDescent="0.2">
      <c r="A21" s="15" t="s">
        <v>67</v>
      </c>
      <c r="B21" s="16" t="s">
        <v>40</v>
      </c>
      <c r="C21" s="26">
        <f>D21+G21+H21+J21</f>
        <v>238176</v>
      </c>
      <c r="D21" s="26">
        <v>6505</v>
      </c>
      <c r="E21" s="26">
        <v>1</v>
      </c>
      <c r="F21" s="26">
        <v>2252</v>
      </c>
      <c r="G21" s="26">
        <v>142922</v>
      </c>
      <c r="H21" s="26">
        <v>82138</v>
      </c>
      <c r="I21" s="18"/>
      <c r="J21" s="26">
        <v>6611</v>
      </c>
      <c r="K21" s="26" t="s">
        <v>80</v>
      </c>
      <c r="L21" s="18"/>
    </row>
    <row r="22" spans="1:12" ht="51" customHeight="1" x14ac:dyDescent="0.2">
      <c r="A22" s="19" t="s">
        <v>65</v>
      </c>
      <c r="B22" s="16" t="s">
        <v>41</v>
      </c>
      <c r="C22" s="26">
        <f>D22+G22+H22</f>
        <v>196416</v>
      </c>
      <c r="D22" s="26">
        <v>4628</v>
      </c>
      <c r="E22" s="26">
        <v>1</v>
      </c>
      <c r="F22" s="26">
        <v>1412</v>
      </c>
      <c r="G22" s="26">
        <v>122188</v>
      </c>
      <c r="H22" s="26">
        <v>69600</v>
      </c>
      <c r="I22" s="18"/>
      <c r="J22" s="33">
        <v>0</v>
      </c>
      <c r="K22" s="33" t="s">
        <v>80</v>
      </c>
      <c r="L22" s="18"/>
    </row>
    <row r="23" spans="1:12" ht="53.25" customHeight="1" x14ac:dyDescent="0.2">
      <c r="A23" s="15" t="s">
        <v>22</v>
      </c>
      <c r="B23" s="16" t="s">
        <v>42</v>
      </c>
      <c r="C23" s="26">
        <f>D23+G23+H23+K23</f>
        <v>544781</v>
      </c>
      <c r="D23" s="26">
        <f>11823+799</f>
        <v>12622</v>
      </c>
      <c r="E23" s="26">
        <v>5</v>
      </c>
      <c r="F23" s="26">
        <f>4753+556</f>
        <v>5309</v>
      </c>
      <c r="G23" s="26">
        <f>104215+24558</f>
        <v>128773</v>
      </c>
      <c r="H23" s="26">
        <f>72223+5122</f>
        <v>77345</v>
      </c>
      <c r="I23" s="18"/>
      <c r="J23" s="17" t="s">
        <v>66</v>
      </c>
      <c r="K23" s="26">
        <v>326041</v>
      </c>
      <c r="L23" s="18"/>
    </row>
    <row r="24" spans="1:12" ht="13.5" customHeight="1" x14ac:dyDescent="0.2">
      <c r="A24" s="19" t="s">
        <v>49</v>
      </c>
      <c r="B24" s="16" t="s">
        <v>43</v>
      </c>
      <c r="C24" s="26">
        <f t="shared" ref="C24:C28" si="0">D24+G24+H24+K24</f>
        <v>3</v>
      </c>
      <c r="D24" s="26">
        <v>0</v>
      </c>
      <c r="E24" s="26">
        <v>0</v>
      </c>
      <c r="F24" s="26">
        <v>0</v>
      </c>
      <c r="G24" s="26">
        <f>0+3</f>
        <v>3</v>
      </c>
      <c r="H24" s="26">
        <v>0</v>
      </c>
      <c r="I24" s="18"/>
      <c r="J24" s="17" t="s">
        <v>66</v>
      </c>
      <c r="K24" s="26">
        <v>0</v>
      </c>
      <c r="L24" s="18"/>
    </row>
    <row r="25" spans="1:12" ht="13.5" customHeight="1" x14ac:dyDescent="0.2">
      <c r="A25" s="19" t="s">
        <v>23</v>
      </c>
      <c r="B25" s="16" t="s">
        <v>44</v>
      </c>
      <c r="C25" s="26">
        <f t="shared" si="0"/>
        <v>541582</v>
      </c>
      <c r="D25" s="26">
        <f>11820+799</f>
        <v>12619</v>
      </c>
      <c r="E25" s="26">
        <v>5</v>
      </c>
      <c r="F25" s="26">
        <f>4753+556</f>
        <v>5309</v>
      </c>
      <c r="G25" s="26">
        <f>103903+22596</f>
        <v>126499</v>
      </c>
      <c r="H25" s="26">
        <f>72208+5119</f>
        <v>77327</v>
      </c>
      <c r="I25" s="18"/>
      <c r="J25" s="17" t="s">
        <v>66</v>
      </c>
      <c r="K25" s="26">
        <v>325137</v>
      </c>
      <c r="L25" s="18"/>
    </row>
    <row r="26" spans="1:12" ht="13.5" customHeight="1" x14ac:dyDescent="0.2">
      <c r="A26" s="19" t="s">
        <v>24</v>
      </c>
      <c r="B26" s="16" t="s">
        <v>45</v>
      </c>
      <c r="C26" s="26">
        <f t="shared" si="0"/>
        <v>22</v>
      </c>
      <c r="D26" s="26">
        <v>0</v>
      </c>
      <c r="E26" s="26">
        <v>0</v>
      </c>
      <c r="F26" s="26">
        <v>0</v>
      </c>
      <c r="G26" s="26">
        <f>0+12</f>
        <v>12</v>
      </c>
      <c r="H26" s="26">
        <v>0</v>
      </c>
      <c r="I26" s="18"/>
      <c r="J26" s="17" t="s">
        <v>66</v>
      </c>
      <c r="K26" s="26">
        <v>10</v>
      </c>
      <c r="L26" s="18"/>
    </row>
    <row r="27" spans="1:12" ht="13.5" customHeight="1" x14ac:dyDescent="0.2">
      <c r="A27" s="19" t="s">
        <v>50</v>
      </c>
      <c r="B27" s="16" t="s">
        <v>46</v>
      </c>
      <c r="C27" s="26">
        <f t="shared" si="0"/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18"/>
      <c r="J27" s="17" t="s">
        <v>66</v>
      </c>
      <c r="K27" s="26">
        <v>0</v>
      </c>
      <c r="L27" s="18"/>
    </row>
    <row r="28" spans="1:12" ht="13.5" customHeight="1" x14ac:dyDescent="0.2">
      <c r="A28" s="19" t="s">
        <v>25</v>
      </c>
      <c r="B28" s="16" t="s">
        <v>47</v>
      </c>
      <c r="C28" s="26">
        <f t="shared" si="0"/>
        <v>1016</v>
      </c>
      <c r="D28" s="26">
        <v>2</v>
      </c>
      <c r="E28" s="26">
        <v>0</v>
      </c>
      <c r="F28" s="26">
        <v>0</v>
      </c>
      <c r="G28" s="26">
        <f>246+386</f>
        <v>632</v>
      </c>
      <c r="H28" s="26">
        <f>15+3</f>
        <v>18</v>
      </c>
      <c r="I28" s="18"/>
      <c r="J28" s="17" t="s">
        <v>66</v>
      </c>
      <c r="K28" s="26">
        <v>364</v>
      </c>
      <c r="L28" s="18"/>
    </row>
    <row r="29" spans="1:12" ht="66.75" customHeight="1" x14ac:dyDescent="0.2">
      <c r="A29" s="15" t="s">
        <v>26</v>
      </c>
      <c r="B29" s="16" t="s">
        <v>53</v>
      </c>
      <c r="C29" s="26">
        <f>D29+G29+H29</f>
        <v>31496</v>
      </c>
      <c r="D29" s="32">
        <f>3136+46</f>
        <v>3182</v>
      </c>
      <c r="E29" s="17">
        <v>0</v>
      </c>
      <c r="F29" s="32">
        <f>1435+34</f>
        <v>1469</v>
      </c>
      <c r="G29" s="26">
        <f>12755+2601</f>
        <v>15356</v>
      </c>
      <c r="H29" s="26">
        <f>12194+764</f>
        <v>12958</v>
      </c>
      <c r="I29" s="18"/>
      <c r="J29" s="17" t="s">
        <v>66</v>
      </c>
      <c r="K29" s="33" t="s">
        <v>80</v>
      </c>
      <c r="L29" s="18"/>
    </row>
    <row r="30" spans="1:12" ht="13.5" customHeight="1" x14ac:dyDescent="0.2">
      <c r="A30" s="20" t="s">
        <v>49</v>
      </c>
      <c r="B30" s="16" t="s">
        <v>68</v>
      </c>
      <c r="C30" s="26">
        <f t="shared" ref="C30:C34" si="1">D30+G30+H30</f>
        <v>0</v>
      </c>
      <c r="D30" s="17">
        <v>0</v>
      </c>
      <c r="E30" s="17">
        <v>0</v>
      </c>
      <c r="F30" s="17">
        <v>0</v>
      </c>
      <c r="G30" s="26">
        <v>0</v>
      </c>
      <c r="H30" s="26">
        <v>0</v>
      </c>
      <c r="I30" s="18"/>
      <c r="J30" s="17" t="s">
        <v>66</v>
      </c>
      <c r="K30" s="33" t="s">
        <v>80</v>
      </c>
      <c r="L30" s="18"/>
    </row>
    <row r="31" spans="1:12" ht="13.5" customHeight="1" x14ac:dyDescent="0.2">
      <c r="A31" s="20" t="s">
        <v>23</v>
      </c>
      <c r="B31" s="14">
        <v>12</v>
      </c>
      <c r="C31" s="26">
        <f t="shared" si="1"/>
        <v>31203</v>
      </c>
      <c r="D31" s="32">
        <f>3136+46</f>
        <v>3182</v>
      </c>
      <c r="E31" s="17">
        <v>0</v>
      </c>
      <c r="F31" s="32">
        <f>1435+34</f>
        <v>1469</v>
      </c>
      <c r="G31" s="26">
        <f>12693+2372</f>
        <v>15065</v>
      </c>
      <c r="H31" s="26">
        <f>12194+762</f>
        <v>12956</v>
      </c>
      <c r="I31" s="18"/>
      <c r="J31" s="17" t="s">
        <v>66</v>
      </c>
      <c r="K31" s="33" t="s">
        <v>80</v>
      </c>
      <c r="L31" s="18"/>
    </row>
    <row r="32" spans="1:12" ht="13.5" customHeight="1" x14ac:dyDescent="0.2">
      <c r="A32" s="19" t="s">
        <v>24</v>
      </c>
      <c r="B32" s="14">
        <v>13</v>
      </c>
      <c r="C32" s="26">
        <f t="shared" si="1"/>
        <v>1</v>
      </c>
      <c r="D32" s="17">
        <v>0</v>
      </c>
      <c r="E32" s="17">
        <v>0</v>
      </c>
      <c r="F32" s="17">
        <v>0</v>
      </c>
      <c r="G32" s="26">
        <f>0+1</f>
        <v>1</v>
      </c>
      <c r="H32" s="26">
        <v>0</v>
      </c>
      <c r="I32" s="18"/>
      <c r="J32" s="17" t="s">
        <v>66</v>
      </c>
      <c r="K32" s="33" t="s">
        <v>80</v>
      </c>
      <c r="L32" s="18"/>
    </row>
    <row r="33" spans="1:12" ht="13.5" customHeight="1" x14ac:dyDescent="0.2">
      <c r="A33" s="19" t="s">
        <v>50</v>
      </c>
      <c r="B33" s="14">
        <v>14</v>
      </c>
      <c r="C33" s="26">
        <f t="shared" si="1"/>
        <v>0</v>
      </c>
      <c r="D33" s="17">
        <v>0</v>
      </c>
      <c r="E33" s="17">
        <v>0</v>
      </c>
      <c r="F33" s="17">
        <v>0</v>
      </c>
      <c r="G33" s="26">
        <v>0</v>
      </c>
      <c r="H33" s="26">
        <v>0</v>
      </c>
      <c r="I33" s="18"/>
      <c r="J33" s="17" t="s">
        <v>66</v>
      </c>
      <c r="K33" s="33" t="s">
        <v>80</v>
      </c>
      <c r="L33" s="18"/>
    </row>
    <row r="34" spans="1:12" ht="13.5" customHeight="1" x14ac:dyDescent="0.2">
      <c r="A34" s="19" t="s">
        <v>25</v>
      </c>
      <c r="B34" s="14">
        <v>15</v>
      </c>
      <c r="C34" s="26">
        <f t="shared" si="1"/>
        <v>111</v>
      </c>
      <c r="D34" s="17">
        <v>0</v>
      </c>
      <c r="E34" s="17">
        <v>0</v>
      </c>
      <c r="F34" s="17">
        <v>0</v>
      </c>
      <c r="G34" s="26">
        <f>44+65</f>
        <v>109</v>
      </c>
      <c r="H34" s="26">
        <f>0+2</f>
        <v>2</v>
      </c>
      <c r="I34" s="18"/>
      <c r="J34" s="17" t="s">
        <v>66</v>
      </c>
      <c r="K34" s="33" t="s">
        <v>80</v>
      </c>
      <c r="L34" s="18"/>
    </row>
    <row r="35" spans="1:12" ht="51" customHeight="1" x14ac:dyDescent="0.2">
      <c r="A35" s="15" t="s">
        <v>27</v>
      </c>
      <c r="B35" s="14">
        <v>16</v>
      </c>
      <c r="C35" s="25" t="s">
        <v>80</v>
      </c>
      <c r="D35" s="25" t="s">
        <v>80</v>
      </c>
      <c r="E35" s="25" t="s">
        <v>80</v>
      </c>
      <c r="F35" s="25" t="s">
        <v>80</v>
      </c>
      <c r="G35" s="25" t="s">
        <v>80</v>
      </c>
      <c r="H35" s="25" t="s">
        <v>80</v>
      </c>
      <c r="I35" s="18"/>
      <c r="J35" s="17" t="s">
        <v>66</v>
      </c>
      <c r="K35" s="25" t="s">
        <v>80</v>
      </c>
      <c r="L35" s="18"/>
    </row>
    <row r="36" spans="1:12" ht="13.5" customHeight="1" x14ac:dyDescent="0.2">
      <c r="A36" s="19" t="s">
        <v>49</v>
      </c>
      <c r="B36" s="14">
        <v>17</v>
      </c>
      <c r="C36" s="25" t="s">
        <v>80</v>
      </c>
      <c r="D36" s="25" t="s">
        <v>80</v>
      </c>
      <c r="E36" s="25" t="s">
        <v>80</v>
      </c>
      <c r="F36" s="25" t="s">
        <v>80</v>
      </c>
      <c r="G36" s="25" t="s">
        <v>80</v>
      </c>
      <c r="H36" s="25" t="s">
        <v>80</v>
      </c>
      <c r="I36" s="18"/>
      <c r="J36" s="17" t="s">
        <v>66</v>
      </c>
      <c r="K36" s="25" t="s">
        <v>80</v>
      </c>
      <c r="L36" s="18"/>
    </row>
    <row r="37" spans="1:12" ht="13.5" customHeight="1" x14ac:dyDescent="0.2">
      <c r="A37" s="19" t="s">
        <v>23</v>
      </c>
      <c r="B37" s="14">
        <v>18</v>
      </c>
      <c r="C37" s="25" t="s">
        <v>80</v>
      </c>
      <c r="D37" s="25" t="s">
        <v>80</v>
      </c>
      <c r="E37" s="25" t="s">
        <v>80</v>
      </c>
      <c r="F37" s="25" t="s">
        <v>80</v>
      </c>
      <c r="G37" s="25" t="s">
        <v>80</v>
      </c>
      <c r="H37" s="25" t="s">
        <v>80</v>
      </c>
      <c r="I37" s="18"/>
      <c r="J37" s="17" t="s">
        <v>66</v>
      </c>
      <c r="K37" s="25" t="s">
        <v>80</v>
      </c>
      <c r="L37" s="18"/>
    </row>
    <row r="38" spans="1:12" ht="13.5" customHeight="1" x14ac:dyDescent="0.2">
      <c r="A38" s="19" t="s">
        <v>24</v>
      </c>
      <c r="B38" s="14">
        <v>19</v>
      </c>
      <c r="C38" s="25" t="s">
        <v>80</v>
      </c>
      <c r="D38" s="25" t="s">
        <v>80</v>
      </c>
      <c r="E38" s="25" t="s">
        <v>80</v>
      </c>
      <c r="F38" s="25" t="s">
        <v>80</v>
      </c>
      <c r="G38" s="25" t="s">
        <v>80</v>
      </c>
      <c r="H38" s="25" t="s">
        <v>80</v>
      </c>
      <c r="I38" s="18"/>
      <c r="J38" s="17" t="s">
        <v>66</v>
      </c>
      <c r="K38" s="25" t="s">
        <v>80</v>
      </c>
      <c r="L38" s="18"/>
    </row>
    <row r="39" spans="1:12" ht="13.5" customHeight="1" x14ac:dyDescent="0.2">
      <c r="A39" s="19" t="s">
        <v>50</v>
      </c>
      <c r="B39" s="14">
        <v>20</v>
      </c>
      <c r="C39" s="25" t="s">
        <v>80</v>
      </c>
      <c r="D39" s="25" t="s">
        <v>80</v>
      </c>
      <c r="E39" s="25" t="s">
        <v>80</v>
      </c>
      <c r="F39" s="25" t="s">
        <v>80</v>
      </c>
      <c r="G39" s="25" t="s">
        <v>80</v>
      </c>
      <c r="H39" s="25" t="s">
        <v>80</v>
      </c>
      <c r="I39" s="18"/>
      <c r="J39" s="17" t="s">
        <v>66</v>
      </c>
      <c r="K39" s="25" t="s">
        <v>80</v>
      </c>
      <c r="L39" s="18"/>
    </row>
    <row r="40" spans="1:12" ht="13.5" customHeight="1" x14ac:dyDescent="0.2">
      <c r="A40" s="19" t="s">
        <v>25</v>
      </c>
      <c r="B40" s="14">
        <v>21</v>
      </c>
      <c r="C40" s="25" t="s">
        <v>80</v>
      </c>
      <c r="D40" s="25" t="s">
        <v>80</v>
      </c>
      <c r="E40" s="25" t="s">
        <v>80</v>
      </c>
      <c r="F40" s="25" t="s">
        <v>80</v>
      </c>
      <c r="G40" s="25" t="s">
        <v>80</v>
      </c>
      <c r="H40" s="25" t="s">
        <v>80</v>
      </c>
      <c r="I40" s="18"/>
      <c r="J40" s="17" t="s">
        <v>66</v>
      </c>
      <c r="K40" s="25" t="s">
        <v>80</v>
      </c>
      <c r="L40" s="18"/>
    </row>
    <row r="41" spans="1:12" ht="81" customHeight="1" x14ac:dyDescent="0.2">
      <c r="A41" s="15" t="s">
        <v>28</v>
      </c>
      <c r="B41" s="14">
        <v>22</v>
      </c>
      <c r="C41" s="26">
        <f>D41+G41+H41+J41+K41</f>
        <v>371081</v>
      </c>
      <c r="D41" s="26">
        <f>1919+173</f>
        <v>2092</v>
      </c>
      <c r="E41" s="26">
        <v>0</v>
      </c>
      <c r="F41" s="26">
        <f>788+118</f>
        <v>906</v>
      </c>
      <c r="G41" s="26">
        <f>18774+4314</f>
        <v>23088</v>
      </c>
      <c r="H41" s="26">
        <f>12334+915</f>
        <v>13249</v>
      </c>
      <c r="I41" s="27"/>
      <c r="J41" s="26">
        <v>6611</v>
      </c>
      <c r="K41" s="26">
        <v>326041</v>
      </c>
      <c r="L41" s="27"/>
    </row>
    <row r="42" spans="1:12" ht="13.5" customHeight="1" x14ac:dyDescent="0.2">
      <c r="A42" s="19" t="s">
        <v>49</v>
      </c>
      <c r="B42" s="14">
        <v>23</v>
      </c>
      <c r="C42" s="26">
        <f t="shared" ref="C42:C46" si="2">D42+G42+H42+J42+K42</f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7"/>
      <c r="J42" s="26">
        <v>0</v>
      </c>
      <c r="K42" s="26">
        <v>0</v>
      </c>
      <c r="L42" s="27"/>
    </row>
    <row r="43" spans="1:12" ht="13.5" customHeight="1" x14ac:dyDescent="0.2">
      <c r="A43" s="19" t="s">
        <v>23</v>
      </c>
      <c r="B43" s="14">
        <v>24</v>
      </c>
      <c r="C43" s="26">
        <f t="shared" si="2"/>
        <v>369892</v>
      </c>
      <c r="D43" s="26">
        <f>1918+173</f>
        <v>2091</v>
      </c>
      <c r="E43" s="26">
        <v>0</v>
      </c>
      <c r="F43" s="26">
        <f>788+118</f>
        <v>906</v>
      </c>
      <c r="G43" s="26">
        <f>18748+4056</f>
        <v>22804</v>
      </c>
      <c r="H43" s="26">
        <f>12334+915</f>
        <v>13249</v>
      </c>
      <c r="I43" s="27"/>
      <c r="J43" s="26">
        <v>6611</v>
      </c>
      <c r="K43" s="26">
        <v>325137</v>
      </c>
      <c r="L43" s="27"/>
    </row>
    <row r="44" spans="1:12" ht="13.5" customHeight="1" x14ac:dyDescent="0.2">
      <c r="A44" s="19" t="s">
        <v>24</v>
      </c>
      <c r="B44" s="14">
        <v>25</v>
      </c>
      <c r="C44" s="26">
        <f t="shared" si="2"/>
        <v>13</v>
      </c>
      <c r="D44" s="26">
        <v>0</v>
      </c>
      <c r="E44" s="26">
        <v>0</v>
      </c>
      <c r="F44" s="26">
        <v>0</v>
      </c>
      <c r="G44" s="26">
        <f>0+3</f>
        <v>3</v>
      </c>
      <c r="H44" s="26">
        <v>0</v>
      </c>
      <c r="I44" s="27"/>
      <c r="J44" s="26">
        <v>0</v>
      </c>
      <c r="K44" s="26">
        <v>10</v>
      </c>
      <c r="L44" s="27"/>
    </row>
    <row r="45" spans="1:12" ht="13.5" customHeight="1" x14ac:dyDescent="0.2">
      <c r="A45" s="19" t="s">
        <v>50</v>
      </c>
      <c r="B45" s="14">
        <v>26</v>
      </c>
      <c r="C45" s="26">
        <f t="shared" si="2"/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7"/>
      <c r="J45" s="26">
        <v>0</v>
      </c>
      <c r="K45" s="26">
        <v>0</v>
      </c>
      <c r="L45" s="27"/>
    </row>
    <row r="46" spans="1:12" ht="13.5" customHeight="1" x14ac:dyDescent="0.2">
      <c r="A46" s="19" t="s">
        <v>25</v>
      </c>
      <c r="B46" s="14">
        <v>27</v>
      </c>
      <c r="C46" s="26">
        <f t="shared" si="2"/>
        <v>474</v>
      </c>
      <c r="D46" s="26">
        <v>0</v>
      </c>
      <c r="E46" s="26">
        <v>0</v>
      </c>
      <c r="F46" s="26">
        <v>0</v>
      </c>
      <c r="G46" s="26">
        <f>25+85</f>
        <v>110</v>
      </c>
      <c r="H46" s="26">
        <v>0</v>
      </c>
      <c r="I46" s="27"/>
      <c r="J46" s="26">
        <v>0</v>
      </c>
      <c r="K46" s="26">
        <v>364</v>
      </c>
      <c r="L46" s="27"/>
    </row>
    <row r="47" spans="1:12" ht="13.5" customHeight="1" x14ac:dyDescent="0.25">
      <c r="A47" s="87" t="s">
        <v>29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9"/>
    </row>
    <row r="48" spans="1:12" ht="13.5" customHeight="1" x14ac:dyDescent="0.2">
      <c r="A48" s="90" t="s">
        <v>48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2"/>
    </row>
    <row r="49" spans="1:13" ht="39.75" customHeight="1" x14ac:dyDescent="0.2">
      <c r="A49" s="15" t="s">
        <v>30</v>
      </c>
      <c r="B49" s="14">
        <v>28</v>
      </c>
      <c r="C49" s="28">
        <f>D49+G49+H49+J49+K49</f>
        <v>8197204627</v>
      </c>
      <c r="D49" s="28">
        <v>837781292</v>
      </c>
      <c r="E49" s="28">
        <v>0</v>
      </c>
      <c r="F49" s="28">
        <v>394062119</v>
      </c>
      <c r="G49" s="28">
        <v>1142833862</v>
      </c>
      <c r="H49" s="28">
        <v>140898859</v>
      </c>
      <c r="I49" s="29"/>
      <c r="J49" s="35">
        <v>64576382</v>
      </c>
      <c r="K49" s="28">
        <v>6011114232</v>
      </c>
      <c r="L49" s="18"/>
      <c r="M49" s="41"/>
    </row>
    <row r="50" spans="1:13" ht="27" customHeight="1" x14ac:dyDescent="0.2">
      <c r="A50" s="19" t="s">
        <v>51</v>
      </c>
      <c r="B50" s="14">
        <v>29</v>
      </c>
      <c r="C50" s="28">
        <f t="shared" ref="C50:C54" si="3">D50+G50+H50+J50+K50</f>
        <v>2204180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9"/>
      <c r="J50" s="28">
        <v>0</v>
      </c>
      <c r="K50" s="28">
        <v>2204180</v>
      </c>
      <c r="L50" s="18"/>
      <c r="M50" s="41"/>
    </row>
    <row r="51" spans="1:13" ht="32.25" customHeight="1" x14ac:dyDescent="0.2">
      <c r="A51" s="19" t="s">
        <v>32</v>
      </c>
      <c r="B51" s="14">
        <v>30</v>
      </c>
      <c r="C51" s="28">
        <f t="shared" si="3"/>
        <v>7818923054</v>
      </c>
      <c r="D51" s="28">
        <v>836911292</v>
      </c>
      <c r="E51" s="28">
        <v>0</v>
      </c>
      <c r="F51" s="28">
        <v>394062119</v>
      </c>
      <c r="G51" s="28">
        <v>1036441948</v>
      </c>
      <c r="H51" s="28">
        <v>140898859</v>
      </c>
      <c r="I51" s="29"/>
      <c r="J51" s="35">
        <v>64576382</v>
      </c>
      <c r="K51" s="28">
        <v>5740094573</v>
      </c>
      <c r="L51" s="18"/>
      <c r="M51" s="41"/>
    </row>
    <row r="52" spans="1:13" ht="27.75" customHeight="1" x14ac:dyDescent="0.2">
      <c r="A52" s="19" t="s">
        <v>31</v>
      </c>
      <c r="B52" s="14">
        <v>31</v>
      </c>
      <c r="C52" s="28">
        <f t="shared" si="3"/>
        <v>9714340</v>
      </c>
      <c r="D52" s="28">
        <v>0</v>
      </c>
      <c r="E52" s="28">
        <v>0</v>
      </c>
      <c r="F52" s="28">
        <v>0</v>
      </c>
      <c r="G52" s="28">
        <v>103777</v>
      </c>
      <c r="H52" s="28">
        <v>0</v>
      </c>
      <c r="I52" s="29"/>
      <c r="J52" s="28">
        <v>0</v>
      </c>
      <c r="K52" s="28">
        <v>9610563</v>
      </c>
      <c r="L52" s="18"/>
      <c r="M52" s="41"/>
    </row>
    <row r="53" spans="1:13" ht="28.5" customHeight="1" x14ac:dyDescent="0.2">
      <c r="A53" s="19" t="s">
        <v>52</v>
      </c>
      <c r="B53" s="14">
        <v>32</v>
      </c>
      <c r="C53" s="28">
        <f t="shared" si="3"/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9"/>
      <c r="J53" s="28">
        <v>0</v>
      </c>
      <c r="K53" s="28">
        <v>0</v>
      </c>
      <c r="L53" s="18"/>
      <c r="M53" s="41"/>
    </row>
    <row r="54" spans="1:13" ht="27" customHeight="1" x14ac:dyDescent="0.2">
      <c r="A54" s="19" t="s">
        <v>33</v>
      </c>
      <c r="B54" s="14">
        <v>33</v>
      </c>
      <c r="C54" s="28">
        <f t="shared" si="3"/>
        <v>113914561</v>
      </c>
      <c r="D54" s="28">
        <v>0</v>
      </c>
      <c r="E54" s="28">
        <v>0</v>
      </c>
      <c r="F54" s="28">
        <v>0</v>
      </c>
      <c r="G54" s="28">
        <v>17460133</v>
      </c>
      <c r="H54" s="28">
        <v>0</v>
      </c>
      <c r="I54" s="29"/>
      <c r="J54" s="28">
        <v>0</v>
      </c>
      <c r="K54" s="28">
        <v>96454428</v>
      </c>
      <c r="L54" s="18"/>
      <c r="M54" s="41"/>
    </row>
    <row r="55" spans="1:13" ht="40.5" customHeight="1" x14ac:dyDescent="0.2">
      <c r="A55" s="21" t="s">
        <v>73</v>
      </c>
      <c r="B55" s="22"/>
      <c r="C55" s="36"/>
      <c r="D55" s="30"/>
      <c r="E55" s="30"/>
      <c r="F55" s="30"/>
      <c r="G55" s="30"/>
      <c r="H55" s="30"/>
      <c r="I55" s="31"/>
      <c r="J55" s="35"/>
      <c r="K55" s="29"/>
      <c r="L55" s="18"/>
      <c r="M55" s="41"/>
    </row>
    <row r="56" spans="1:13" ht="13.5" customHeight="1" x14ac:dyDescent="0.2">
      <c r="A56" s="19" t="s">
        <v>49</v>
      </c>
      <c r="B56" s="14">
        <v>34</v>
      </c>
      <c r="C56" s="28">
        <f>D56+G56+H56+J56+K56</f>
        <v>58890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9"/>
      <c r="J56" s="35">
        <v>0</v>
      </c>
      <c r="K56" s="28">
        <v>58890</v>
      </c>
      <c r="L56" s="18"/>
      <c r="M56" s="41"/>
    </row>
    <row r="57" spans="1:13" ht="13.5" customHeight="1" x14ac:dyDescent="0.2">
      <c r="A57" s="19" t="s">
        <v>23</v>
      </c>
      <c r="B57" s="14">
        <v>35</v>
      </c>
      <c r="C57" s="28">
        <f t="shared" ref="C57:C67" si="4">D57+G57+H57+J57+K57</f>
        <v>6968342648</v>
      </c>
      <c r="D57" s="28">
        <v>836653520</v>
      </c>
      <c r="E57" s="28">
        <v>0</v>
      </c>
      <c r="F57" s="28">
        <v>394062119</v>
      </c>
      <c r="G57" s="28">
        <v>753910289</v>
      </c>
      <c r="H57" s="28">
        <v>127644611</v>
      </c>
      <c r="I57" s="29"/>
      <c r="J57" s="38">
        <v>55535801</v>
      </c>
      <c r="K57" s="28">
        <v>5194598427</v>
      </c>
      <c r="L57" s="18">
        <f>C57/C49*100</f>
        <v>85.008767806620725</v>
      </c>
      <c r="M57" s="41"/>
    </row>
    <row r="58" spans="1:13" ht="13.5" customHeight="1" x14ac:dyDescent="0.2">
      <c r="A58" s="19" t="s">
        <v>24</v>
      </c>
      <c r="B58" s="14">
        <v>36</v>
      </c>
      <c r="C58" s="28">
        <f t="shared" si="4"/>
        <v>288546</v>
      </c>
      <c r="D58" s="28">
        <v>0</v>
      </c>
      <c r="E58" s="28">
        <v>0</v>
      </c>
      <c r="F58" s="28">
        <v>0</v>
      </c>
      <c r="G58" s="28">
        <v>0</v>
      </c>
      <c r="H58" s="28">
        <v>3927</v>
      </c>
      <c r="I58" s="29"/>
      <c r="J58" s="35">
        <v>0</v>
      </c>
      <c r="K58" s="28">
        <v>284619</v>
      </c>
      <c r="L58" s="18"/>
      <c r="M58" s="41"/>
    </row>
    <row r="59" spans="1:13" ht="13.5" customHeight="1" x14ac:dyDescent="0.2">
      <c r="A59" s="19" t="s">
        <v>50</v>
      </c>
      <c r="B59" s="14">
        <v>37</v>
      </c>
      <c r="C59" s="28">
        <f t="shared" si="4"/>
        <v>105889</v>
      </c>
      <c r="D59" s="28">
        <v>0</v>
      </c>
      <c r="E59" s="28">
        <v>0</v>
      </c>
      <c r="F59" s="28">
        <v>0</v>
      </c>
      <c r="G59" s="28">
        <v>78800</v>
      </c>
      <c r="H59" s="28">
        <v>1674</v>
      </c>
      <c r="I59" s="29"/>
      <c r="J59" s="35">
        <v>0</v>
      </c>
      <c r="K59" s="28">
        <v>25415</v>
      </c>
      <c r="L59" s="18"/>
      <c r="M59" s="41"/>
    </row>
    <row r="60" spans="1:13" ht="13.5" customHeight="1" x14ac:dyDescent="0.2">
      <c r="A60" s="19" t="s">
        <v>25</v>
      </c>
      <c r="B60" s="14">
        <v>38</v>
      </c>
      <c r="C60" s="28">
        <f t="shared" si="4"/>
        <v>183026201</v>
      </c>
      <c r="D60" s="28">
        <v>257772</v>
      </c>
      <c r="E60" s="28">
        <v>0</v>
      </c>
      <c r="F60" s="39">
        <v>0</v>
      </c>
      <c r="G60" s="28">
        <v>45927567</v>
      </c>
      <c r="H60" s="28">
        <v>5781590</v>
      </c>
      <c r="I60" s="29"/>
      <c r="J60" s="35">
        <v>8927284</v>
      </c>
      <c r="K60" s="28">
        <v>122131988</v>
      </c>
      <c r="L60" s="18"/>
      <c r="M60" s="41"/>
    </row>
    <row r="61" spans="1:13" ht="25.7" customHeight="1" x14ac:dyDescent="0.2">
      <c r="A61" s="19" t="s">
        <v>74</v>
      </c>
      <c r="B61" s="14"/>
      <c r="C61" s="28"/>
      <c r="D61" s="28"/>
      <c r="E61" s="28"/>
      <c r="F61" s="28"/>
      <c r="G61" s="28"/>
      <c r="H61" s="28"/>
      <c r="I61" s="29"/>
      <c r="J61" s="29"/>
      <c r="K61" s="29"/>
      <c r="L61" s="18"/>
      <c r="M61" s="41"/>
    </row>
    <row r="62" spans="1:13" ht="13.5" customHeight="1" x14ac:dyDescent="0.2">
      <c r="A62" s="19" t="s">
        <v>34</v>
      </c>
      <c r="B62" s="14">
        <v>39</v>
      </c>
      <c r="C62" s="28">
        <f t="shared" si="4"/>
        <v>7561431979</v>
      </c>
      <c r="D62" s="28">
        <v>626001216</v>
      </c>
      <c r="E62" s="37">
        <v>0</v>
      </c>
      <c r="F62" s="28">
        <v>288022896</v>
      </c>
      <c r="G62" s="28">
        <v>731362800</v>
      </c>
      <c r="H62" s="28">
        <v>128377349</v>
      </c>
      <c r="I62" s="29"/>
      <c r="J62" s="34">
        <v>64576382</v>
      </c>
      <c r="K62" s="28">
        <v>6011114232</v>
      </c>
      <c r="L62" s="18"/>
      <c r="M62" s="41"/>
    </row>
    <row r="63" spans="1:13" ht="13.5" customHeight="1" x14ac:dyDescent="0.2">
      <c r="A63" s="19" t="s">
        <v>35</v>
      </c>
      <c r="B63" s="14">
        <v>40</v>
      </c>
      <c r="C63" s="28">
        <f t="shared" si="4"/>
        <v>635772648.13999999</v>
      </c>
      <c r="D63" s="28">
        <v>211780076</v>
      </c>
      <c r="E63" s="37">
        <v>0</v>
      </c>
      <c r="F63" s="28">
        <v>106039223.55</v>
      </c>
      <c r="G63" s="28">
        <v>411471062.41999996</v>
      </c>
      <c r="H63" s="28">
        <v>12521509.719999999</v>
      </c>
      <c r="I63" s="29"/>
      <c r="J63" s="28">
        <v>0</v>
      </c>
      <c r="K63" s="28">
        <v>0</v>
      </c>
      <c r="L63" s="18"/>
      <c r="M63" s="41"/>
    </row>
    <row r="64" spans="1:13" ht="24.75" customHeight="1" x14ac:dyDescent="0.2">
      <c r="A64" s="19" t="s">
        <v>75</v>
      </c>
      <c r="B64" s="14"/>
      <c r="C64" s="28"/>
      <c r="D64" s="28"/>
      <c r="E64" s="28"/>
      <c r="F64" s="28"/>
      <c r="G64" s="40"/>
      <c r="H64" s="28"/>
      <c r="I64" s="29"/>
      <c r="J64" s="29"/>
      <c r="K64" s="29"/>
      <c r="L64" s="18"/>
      <c r="M64" s="41"/>
    </row>
    <row r="65" spans="1:13" ht="13.5" customHeight="1" x14ac:dyDescent="0.2">
      <c r="A65" s="19" t="s">
        <v>36</v>
      </c>
      <c r="B65" s="14">
        <v>41</v>
      </c>
      <c r="C65" s="28">
        <f t="shared" si="4"/>
        <v>3545446794</v>
      </c>
      <c r="D65" s="28">
        <v>7380663</v>
      </c>
      <c r="E65" s="28">
        <v>0</v>
      </c>
      <c r="F65" s="28">
        <v>0</v>
      </c>
      <c r="G65" s="28">
        <v>768121320</v>
      </c>
      <c r="H65" s="28">
        <v>32025680</v>
      </c>
      <c r="I65" s="28"/>
      <c r="J65" s="28">
        <v>36195142</v>
      </c>
      <c r="K65" s="28">
        <v>2701723989</v>
      </c>
      <c r="L65" s="18"/>
      <c r="M65" s="41"/>
    </row>
    <row r="66" spans="1:13" ht="13.5" customHeight="1" x14ac:dyDescent="0.2">
      <c r="A66" s="19" t="s">
        <v>37</v>
      </c>
      <c r="B66" s="14">
        <v>42</v>
      </c>
      <c r="C66" s="28">
        <f t="shared" si="4"/>
        <v>4651757833</v>
      </c>
      <c r="D66" s="28">
        <v>830400629</v>
      </c>
      <c r="E66" s="28">
        <v>0</v>
      </c>
      <c r="F66" s="28">
        <v>394062119</v>
      </c>
      <c r="G66" s="28">
        <v>374712542</v>
      </c>
      <c r="H66" s="28">
        <v>108873179</v>
      </c>
      <c r="I66" s="28"/>
      <c r="J66" s="28">
        <v>28381240</v>
      </c>
      <c r="K66" s="28">
        <v>3309390243</v>
      </c>
      <c r="L66" s="18"/>
      <c r="M66" s="41"/>
    </row>
    <row r="67" spans="1:13" ht="36.75" customHeight="1" x14ac:dyDescent="0.2">
      <c r="A67" s="19" t="s">
        <v>69</v>
      </c>
      <c r="B67" s="14">
        <v>43</v>
      </c>
      <c r="C67" s="28">
        <f t="shared" si="4"/>
        <v>2337572635</v>
      </c>
      <c r="D67" s="26">
        <v>837781292</v>
      </c>
      <c r="E67" s="26">
        <v>0</v>
      </c>
      <c r="F67" s="26">
        <v>394062119</v>
      </c>
      <c r="G67" s="26">
        <v>1142833862</v>
      </c>
      <c r="H67" s="26">
        <v>140898859</v>
      </c>
      <c r="I67" s="27"/>
      <c r="J67" s="34">
        <v>64576382</v>
      </c>
      <c r="K67" s="26">
        <v>151482240</v>
      </c>
      <c r="L67" s="18"/>
      <c r="M67" s="41"/>
    </row>
    <row r="68" spans="1:13" ht="73.5" customHeight="1" x14ac:dyDescent="0.2">
      <c r="A68" s="15" t="s">
        <v>38</v>
      </c>
      <c r="B68" s="14">
        <v>44</v>
      </c>
      <c r="C68" s="32" t="s">
        <v>80</v>
      </c>
      <c r="D68" s="26" t="s">
        <v>80</v>
      </c>
      <c r="E68" s="26" t="s">
        <v>80</v>
      </c>
      <c r="F68" s="26" t="s">
        <v>80</v>
      </c>
      <c r="G68" s="26" t="s">
        <v>80</v>
      </c>
      <c r="H68" s="26" t="s">
        <v>80</v>
      </c>
      <c r="I68" s="26" t="s">
        <v>80</v>
      </c>
      <c r="J68" s="26" t="s">
        <v>80</v>
      </c>
      <c r="K68" s="26" t="s">
        <v>80</v>
      </c>
      <c r="L68" s="32" t="s">
        <v>80</v>
      </c>
    </row>
    <row r="69" spans="1:13" ht="14.25" customHeight="1" x14ac:dyDescent="0.2">
      <c r="A69" s="93" t="s">
        <v>71</v>
      </c>
      <c r="B69" s="94"/>
      <c r="C69" s="94"/>
      <c r="D69" s="94"/>
      <c r="E69" s="94"/>
      <c r="F69" s="94"/>
      <c r="G69" s="94"/>
      <c r="H69" s="94"/>
      <c r="I69" s="95"/>
    </row>
    <row r="70" spans="1:13" ht="13.5" customHeight="1" x14ac:dyDescent="0.2">
      <c r="A70" s="96" t="s">
        <v>76</v>
      </c>
      <c r="B70" s="97"/>
      <c r="C70" s="97"/>
      <c r="D70" s="97"/>
      <c r="E70" s="97"/>
      <c r="F70" s="97"/>
      <c r="G70" s="97"/>
      <c r="H70" s="97"/>
      <c r="I70" s="98"/>
    </row>
    <row r="71" spans="1:13" ht="27.75" customHeight="1" x14ac:dyDescent="0.2">
      <c r="A71" s="77" t="s">
        <v>72</v>
      </c>
      <c r="B71" s="78"/>
      <c r="C71" s="78"/>
      <c r="D71" s="78"/>
      <c r="E71" s="78"/>
      <c r="F71" s="78"/>
      <c r="G71" s="78"/>
      <c r="H71" s="78"/>
      <c r="I71" s="79"/>
    </row>
    <row r="72" spans="1:13" ht="16.5" customHeight="1" x14ac:dyDescent="0.2">
      <c r="A72" s="61" t="s">
        <v>64</v>
      </c>
      <c r="B72" s="62"/>
      <c r="C72" s="62"/>
      <c r="D72" s="62"/>
      <c r="E72" s="62"/>
      <c r="F72" s="62"/>
      <c r="G72" s="62"/>
      <c r="H72" s="62"/>
      <c r="I72" s="63"/>
    </row>
    <row r="73" spans="1:13" ht="15.75" x14ac:dyDescent="0.25">
      <c r="A73" s="6" t="s">
        <v>7</v>
      </c>
      <c r="B73" s="64"/>
      <c r="C73" s="65"/>
      <c r="D73" s="65"/>
      <c r="E73" s="65"/>
      <c r="F73" s="65"/>
      <c r="G73" s="65"/>
      <c r="H73" s="65"/>
      <c r="I73" s="66"/>
    </row>
    <row r="74" spans="1:13" ht="15.75" x14ac:dyDescent="0.25">
      <c r="A74" s="8" t="s">
        <v>8</v>
      </c>
      <c r="B74" s="23"/>
      <c r="C74" s="67"/>
      <c r="D74" s="67"/>
      <c r="E74" s="67"/>
      <c r="F74" s="67"/>
      <c r="G74" s="67"/>
      <c r="H74" s="67"/>
      <c r="I74" s="68"/>
    </row>
    <row r="75" spans="1:13" ht="15.75" x14ac:dyDescent="0.25">
      <c r="A75" s="8" t="s">
        <v>9</v>
      </c>
      <c r="B75" s="23"/>
      <c r="C75" s="67"/>
      <c r="D75" s="67"/>
      <c r="E75" s="67"/>
      <c r="F75" s="67"/>
      <c r="G75" s="67"/>
      <c r="H75" s="67"/>
      <c r="I75" s="68"/>
    </row>
    <row r="76" spans="1:13" ht="19.5" customHeight="1" x14ac:dyDescent="0.2">
      <c r="E76" s="42"/>
      <c r="F76" s="42"/>
      <c r="G76" s="42"/>
    </row>
  </sheetData>
  <mergeCells count="40">
    <mergeCell ref="A71:I71"/>
    <mergeCell ref="C6:F6"/>
    <mergeCell ref="C7:F7"/>
    <mergeCell ref="C8:F8"/>
    <mergeCell ref="C9:F9"/>
    <mergeCell ref="C10:F10"/>
    <mergeCell ref="A18:L18"/>
    <mergeCell ref="A47:L47"/>
    <mergeCell ref="A48:L48"/>
    <mergeCell ref="A69:I69"/>
    <mergeCell ref="A70:I70"/>
    <mergeCell ref="A9:B9"/>
    <mergeCell ref="A10:B10"/>
    <mergeCell ref="B14:B16"/>
    <mergeCell ref="C14:C16"/>
    <mergeCell ref="D14:L14"/>
    <mergeCell ref="I15:I16"/>
    <mergeCell ref="G15:G16"/>
    <mergeCell ref="H15:H16"/>
    <mergeCell ref="A12:L12"/>
    <mergeCell ref="A13:L13"/>
    <mergeCell ref="A14:A16"/>
    <mergeCell ref="D15:D16"/>
    <mergeCell ref="E15:F15"/>
    <mergeCell ref="E76:G76"/>
    <mergeCell ref="A19:L19"/>
    <mergeCell ref="I1:L1"/>
    <mergeCell ref="I2:L2"/>
    <mergeCell ref="I3:L3"/>
    <mergeCell ref="I4:L4"/>
    <mergeCell ref="A6:B6"/>
    <mergeCell ref="A7:B7"/>
    <mergeCell ref="A8:B8"/>
    <mergeCell ref="J15:J16"/>
    <mergeCell ref="K15:K16"/>
    <mergeCell ref="L15:L16"/>
    <mergeCell ref="A72:I72"/>
    <mergeCell ref="B73:I73"/>
    <mergeCell ref="C74:I74"/>
    <mergeCell ref="C75:I75"/>
  </mergeCells>
  <phoneticPr fontId="0" type="noConversion"/>
  <pageMargins left="0.78740157480314965" right="0.59055118110236227" top="0.98425196850393704" bottom="0.78740157480314965" header="0.31496062992125984" footer="0.11811023622047245"/>
  <pageSetup paperSize="9" scale="94" firstPageNumber="623" orientation="landscape" useFirstPageNumber="1" verticalDpi="2400" r:id="rId1"/>
  <headerFooter alignWithMargins="0">
    <oddHeader>&amp;C&amp;"Times New Roman,обычный"&amp;15&amp;P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F27.01.01  </vt:lpstr>
      <vt:lpstr>'F27.01.01  '!Заголовки_для_печати</vt:lpstr>
      <vt:lpstr>'F27.01.01 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</dc:creator>
  <cp:lastModifiedBy>Синяк Оксана Владимировна</cp:lastModifiedBy>
  <cp:lastPrinted>2022-07-15T07:18:57Z</cp:lastPrinted>
  <dcterms:created xsi:type="dcterms:W3CDTF">2006-10-17T06:20:34Z</dcterms:created>
  <dcterms:modified xsi:type="dcterms:W3CDTF">2022-08-10T09:52:12Z</dcterms:modified>
</cp:coreProperties>
</file>